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W:\30産業振興課\50商工振興課\2025年度(Ｒ7) 移行後\140 中退共\010 一般\010 (資) 例規関連文書（条例・規則） (2026)(年度末見直し)\"/>
    </mc:Choice>
  </mc:AlternateContent>
  <xr:revisionPtr revIDLastSave="0" documentId="13_ncr:1_{FE12F444-FB8B-4B5C-B194-F4536B1780FD}" xr6:coauthVersionLast="47" xr6:coauthVersionMax="47" xr10:uidLastSave="{00000000-0000-0000-0000-000000000000}"/>
  <bookViews>
    <workbookView xWindow="-120" yWindow="-120" windowWidth="20730" windowHeight="11310" tabRatio="808" xr2:uid="{00000000-000D-0000-FFFF-FFFF00000000}"/>
  </bookViews>
  <sheets>
    <sheet name="有限会社Nikko" sheetId="28" r:id="rId1"/>
  </sheets>
  <definedNames>
    <definedName name="_xlnm.Print_Area" localSheetId="0">有限会社Nikko!$A$4:$H$28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8" l="1" a="1"/>
  <c r="E8" i="28" s="1"/>
  <c r="F9" i="28" s="1"/>
  <c r="G9" i="28" s="1" a="1"/>
  <c r="G9" i="28" s="1"/>
  <c r="E10" i="28" a="1"/>
  <c r="E10" i="28" s="1"/>
  <c r="E12" i="28" a="1"/>
  <c r="E12" i="28" s="1"/>
  <c r="E14" i="28" a="1"/>
  <c r="E14" i="28" s="1"/>
  <c r="E16" i="28" a="1"/>
  <c r="E16" i="28"/>
  <c r="E18" i="28" a="1"/>
  <c r="E18" i="28" s="1"/>
  <c r="E20" i="28" a="1"/>
  <c r="E20" i="28" s="1"/>
  <c r="E22" i="28" a="1"/>
  <c r="E22" i="28" s="1"/>
  <c r="E24" i="28" a="1"/>
  <c r="E24" i="28" s="1"/>
  <c r="E26" i="28" a="1"/>
  <c r="E26" i="28" s="1"/>
  <c r="D27" i="28" l="1"/>
  <c r="F26" i="28"/>
  <c r="F27" i="28" a="1"/>
  <c r="F27" i="28" s="1"/>
  <c r="G27" i="28" s="1" a="1"/>
  <c r="G27" i="28" s="1"/>
  <c r="G26" i="28" s="1"/>
  <c r="D25" i="28"/>
  <c r="F24" i="28"/>
  <c r="F25" i="28" a="1"/>
  <c r="F25" i="28" s="1"/>
  <c r="D23" i="28"/>
  <c r="F22" i="28"/>
  <c r="F23" i="28" a="1"/>
  <c r="F23" i="28" s="1"/>
  <c r="D21" i="28"/>
  <c r="F20" i="28"/>
  <c r="F21" i="28" a="1"/>
  <c r="F21" i="28" s="1"/>
  <c r="G21" i="28" s="1" a="1"/>
  <c r="G21" i="28" s="1"/>
  <c r="G20" i="28" s="1"/>
  <c r="D19" i="28"/>
  <c r="F18" i="28"/>
  <c r="F19" i="28" a="1"/>
  <c r="F19" i="28" s="1"/>
  <c r="D17" i="28"/>
  <c r="F16" i="28"/>
  <c r="F17" i="28" a="1"/>
  <c r="F17" i="28" s="1"/>
  <c r="G17" i="28" s="1" a="1"/>
  <c r="G17" i="28" s="1"/>
  <c r="G16" i="28" s="1"/>
  <c r="D15" i="28"/>
  <c r="F14" i="28"/>
  <c r="F15" i="28" a="1"/>
  <c r="F15" i="28" s="1"/>
  <c r="G15" i="28" s="1" a="1"/>
  <c r="G15" i="28" s="1"/>
  <c r="G14" i="28" s="1"/>
  <c r="D13" i="28"/>
  <c r="F12" i="28"/>
  <c r="F13" i="28" a="1"/>
  <c r="F13" i="28" s="1"/>
  <c r="D11" i="28"/>
  <c r="F10" i="28"/>
  <c r="F11" i="28" a="1"/>
  <c r="F11" i="28" s="1"/>
  <c r="D9" i="28"/>
  <c r="G8" i="28"/>
  <c r="G11" i="28" l="1" a="1"/>
  <c r="G11" i="28" s="1"/>
  <c r="G10" i="28" s="1"/>
  <c r="E28" i="28"/>
  <c r="G19" i="28" a="1"/>
  <c r="G19" i="28" s="1"/>
  <c r="G18" i="28" s="1"/>
  <c r="H26" i="28"/>
  <c r="H20" i="28"/>
  <c r="H16" i="28"/>
  <c r="H14" i="28"/>
  <c r="G13" i="28" a="1"/>
  <c r="G13" i="28" s="1"/>
  <c r="H8" i="28"/>
  <c r="G23" i="28" a="1"/>
  <c r="G23" i="28" s="1"/>
  <c r="G25" i="28" a="1"/>
  <c r="G25" i="28" s="1"/>
  <c r="H10" i="28" l="1"/>
  <c r="H18" i="28"/>
  <c r="G24" i="28"/>
  <c r="H24" i="28"/>
  <c r="G22" i="28"/>
  <c r="H22" i="28"/>
  <c r="G12" i="28"/>
  <c r="G28" i="28" s="1"/>
  <c r="H12" i="28"/>
  <c r="H2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狩山　由輝</author>
  </authors>
  <commentList>
    <comment ref="E7" authorId="0" shapeId="0" xr:uid="{B12C8B44-A79F-47D4-9AB9-94BF5668632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国の助成:
</t>
        </r>
        <r>
          <rPr>
            <sz val="9"/>
            <color indexed="81"/>
            <rFont val="MS P ゴシック"/>
            <family val="3"/>
            <charset val="128"/>
          </rPr>
          <t>加入後４か月目から、掛金月額の２分の１（上限5,000円）を１年間助成
加入月額4,000円以下、増額変更は上乗せあり
※掛金増額助成は計算適用外です。
　別途計算してください。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<sst xmlns="http://schemas.openxmlformats.org/spreadsheetml/2006/main" count="26" uniqueCount="17">
  <si>
    <t>合　計</t>
  </si>
  <si>
    <t>別紙　　個人掛金納付内訳書</t>
    <rPh sb="0" eb="2">
      <t>ベッシ</t>
    </rPh>
    <rPh sb="4" eb="6">
      <t>コジン</t>
    </rPh>
    <rPh sb="6" eb="8">
      <t>カケキン</t>
    </rPh>
    <rPh sb="8" eb="10">
      <t>ノウフ</t>
    </rPh>
    <rPh sb="10" eb="12">
      <t>ウチワケ</t>
    </rPh>
    <rPh sb="12" eb="13">
      <t>ショ</t>
    </rPh>
    <phoneticPr fontId="2"/>
  </si>
  <si>
    <t>単位：円</t>
    <rPh sb="0" eb="2">
      <t>タンイ</t>
    </rPh>
    <rPh sb="3" eb="4">
      <t>エン</t>
    </rPh>
    <phoneticPr fontId="2"/>
  </si>
  <si>
    <t>契約掛金額
（Ａ）</t>
    <phoneticPr fontId="2"/>
  </si>
  <si>
    <t>補助対象額
（Ａ－Ｂ）
（Ｃ）</t>
    <phoneticPr fontId="2"/>
  </si>
  <si>
    <t>補助金額
（Ｃ）×25%</t>
    <phoneticPr fontId="2"/>
  </si>
  <si>
    <t>※補助対象額（Ａ－Ｂ）の上限額は72,000円です。</t>
    <rPh sb="1" eb="3">
      <t>ホジョ</t>
    </rPh>
    <rPh sb="3" eb="5">
      <t>タイショウ</t>
    </rPh>
    <rPh sb="5" eb="6">
      <t>ガク</t>
    </rPh>
    <rPh sb="12" eb="14">
      <t>ジョウゲン</t>
    </rPh>
    <rPh sb="14" eb="15">
      <t>ガク</t>
    </rPh>
    <rPh sb="22" eb="23">
      <t>エン</t>
    </rPh>
    <phoneticPr fontId="2"/>
  </si>
  <si>
    <r>
      <t xml:space="preserve">国の助成等控除額
</t>
    </r>
    <r>
      <rPr>
        <sz val="9"/>
        <color theme="1"/>
        <rFont val="ＭＳ Ｐ明朝"/>
        <family val="1"/>
        <charset val="128"/>
      </rPr>
      <t>(1年目9ヶ月、2年目3か月)</t>
    </r>
    <r>
      <rPr>
        <sz val="12"/>
        <color theme="1"/>
        <rFont val="ＭＳ Ｐ明朝"/>
        <family val="1"/>
        <charset val="128"/>
      </rPr>
      <t xml:space="preserve">
（Ｂ）</t>
    </r>
    <rPh sb="11" eb="13">
      <t>ネンメ</t>
    </rPh>
    <rPh sb="15" eb="16">
      <t>ゲツ</t>
    </rPh>
    <rPh sb="18" eb="20">
      <t>ネンメ</t>
    </rPh>
    <rPh sb="22" eb="23">
      <t>ゲツ</t>
    </rPh>
    <phoneticPr fontId="2"/>
  </si>
  <si>
    <t>円×12か月</t>
    <rPh sb="0" eb="1">
      <t>エン</t>
    </rPh>
    <rPh sb="5" eb="6">
      <t>ゲツ</t>
    </rPh>
    <phoneticPr fontId="2"/>
  </si>
  <si>
    <t>契約締結から</t>
    <rPh sb="0" eb="2">
      <t>ケイヤク</t>
    </rPh>
    <rPh sb="2" eb="4">
      <t>テイケツ</t>
    </rPh>
    <phoneticPr fontId="2"/>
  </si>
  <si>
    <t>契約成立
年月日</t>
    <phoneticPr fontId="2"/>
  </si>
  <si>
    <t>被共済者番号
被共済者名</t>
    <phoneticPr fontId="2"/>
  </si>
  <si>
    <t>年経過</t>
    <phoneticPr fontId="2"/>
  </si>
  <si>
    <t>（申請回数を入力してください)</t>
    <rPh sb="1" eb="3">
      <t>シンセイ</t>
    </rPh>
    <rPh sb="3" eb="5">
      <t>カイスウ</t>
    </rPh>
    <rPh sb="6" eb="8">
      <t>ニュウリョク</t>
    </rPh>
    <phoneticPr fontId="2"/>
  </si>
  <si>
    <t>12-34567-7890</t>
    <phoneticPr fontId="2"/>
  </si>
  <si>
    <t>白井なし坊</t>
    <rPh sb="0" eb="2">
      <t>シロイ</t>
    </rPh>
    <rPh sb="4" eb="5">
      <t>ボウ</t>
    </rPh>
    <phoneticPr fontId="2"/>
  </si>
  <si>
    <t>円×9ヶ月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</si>
</sst>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_);[Red]\(#,##0\)"/>
  </numFmts>
  <fonts count="1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>
      <alignment vertical="center"/>
    </xf>
    <xf numFmtId="3" fontId="3" fillId="0" borderId="1" xfId="0" applyNumberFormat="1" applyFont="1" applyBorder="1" applyAlignment="1">
      <alignment vertical="center" wrapText="1"/>
    </xf>
    <xf numFmtId="3" fontId="5" fillId="0" borderId="11" xfId="1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shrinkToFit="1"/>
    </xf>
    <xf numFmtId="0" fontId="4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15" xfId="0" applyNumberFormat="1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57" fontId="3" fillId="0" borderId="9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center" vertical="center" shrinkToFit="1"/>
    </xf>
    <xf numFmtId="177" fontId="4" fillId="0" borderId="8" xfId="0" applyNumberFormat="1" applyFont="1" applyBorder="1" applyAlignment="1">
      <alignment horizontal="right" vertical="center" shrinkToFit="1"/>
    </xf>
    <xf numFmtId="3" fontId="3" fillId="0" borderId="12" xfId="1" applyNumberFormat="1" applyFont="1" applyBorder="1" applyAlignment="1">
      <alignment vertical="top" shrinkToFit="1"/>
    </xf>
    <xf numFmtId="3" fontId="3" fillId="0" borderId="12" xfId="1" applyNumberFormat="1" applyFont="1" applyBorder="1" applyAlignment="1">
      <alignment vertical="top" wrapText="1"/>
    </xf>
    <xf numFmtId="3" fontId="3" fillId="0" borderId="9" xfId="1" applyNumberFormat="1" applyFont="1" applyBorder="1" applyAlignment="1">
      <alignment horizontal="right" vertical="top" shrinkToFit="1"/>
    </xf>
    <xf numFmtId="177" fontId="3" fillId="0" borderId="9" xfId="1" applyNumberFormat="1" applyFont="1" applyBorder="1" applyAlignment="1">
      <alignment horizontal="right" vertical="top" shrinkToFit="1"/>
    </xf>
    <xf numFmtId="177" fontId="3" fillId="0" borderId="12" xfId="1" applyNumberFormat="1" applyFont="1" applyBorder="1" applyAlignment="1">
      <alignment vertical="top" shrinkToFit="1"/>
    </xf>
    <xf numFmtId="177" fontId="3" fillId="0" borderId="14" xfId="1" applyNumberFormat="1" applyFont="1" applyBorder="1" applyAlignment="1">
      <alignment vertical="top" shrinkToFit="1"/>
    </xf>
    <xf numFmtId="38" fontId="3" fillId="0" borderId="8" xfId="1" applyFont="1" applyFill="1" applyBorder="1" applyAlignment="1">
      <alignment horizontal="right" wrapText="1"/>
    </xf>
    <xf numFmtId="177" fontId="4" fillId="0" borderId="8" xfId="0" applyNumberFormat="1" applyFont="1" applyBorder="1" applyAlignment="1">
      <alignment horizontal="right" shrinkToFit="1"/>
    </xf>
    <xf numFmtId="0" fontId="4" fillId="0" borderId="11" xfId="0" applyFont="1" applyBorder="1" applyAlignment="1">
      <alignment horizontal="left" shrinkToFit="1"/>
    </xf>
    <xf numFmtId="177" fontId="4" fillId="0" borderId="5" xfId="0" applyNumberFormat="1" applyFont="1" applyBorder="1" applyAlignment="1">
      <alignment horizontal="left" shrinkToFit="1"/>
    </xf>
    <xf numFmtId="57" fontId="3" fillId="0" borderId="9" xfId="0" applyNumberFormat="1" applyFont="1" applyFill="1" applyBorder="1" applyAlignment="1">
      <alignment horizontal="center" vertical="top" wrapText="1"/>
    </xf>
    <xf numFmtId="177" fontId="4" fillId="0" borderId="11" xfId="0" applyNumberFormat="1" applyFont="1" applyBorder="1" applyAlignment="1">
      <alignment horizontal="left" shrinkToFit="1"/>
    </xf>
    <xf numFmtId="3" fontId="3" fillId="0" borderId="3" xfId="1" applyNumberFormat="1" applyFont="1" applyBorder="1" applyAlignment="1">
      <alignment vertical="center" wrapText="1"/>
    </xf>
    <xf numFmtId="3" fontId="3" fillId="0" borderId="4" xfId="1" applyNumberFormat="1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7" xfId="0" applyNumberFormat="1" applyFont="1" applyBorder="1" applyAlignment="1">
      <alignment horizontal="right" vertical="center" wrapText="1"/>
    </xf>
    <xf numFmtId="57" fontId="3" fillId="0" borderId="3" xfId="0" applyNumberFormat="1" applyFont="1" applyFill="1" applyBorder="1" applyAlignment="1">
      <alignment horizontal="center" vertical="center" wrapText="1"/>
    </xf>
    <xf numFmtId="57" fontId="3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57" fontId="3" fillId="3" borderId="3" xfId="0" applyNumberFormat="1" applyFont="1" applyFill="1" applyBorder="1" applyAlignment="1">
      <alignment horizontal="center" vertical="center" wrapText="1"/>
    </xf>
    <xf numFmtId="38" fontId="3" fillId="3" borderId="8" xfId="1" applyFont="1" applyFill="1" applyBorder="1" applyAlignment="1">
      <alignment horizontal="right" wrapText="1"/>
    </xf>
    <xf numFmtId="0" fontId="4" fillId="3" borderId="5" xfId="0" applyFont="1" applyFill="1" applyBorder="1" applyAlignment="1">
      <alignment horizontal="left" shrinkToFit="1"/>
    </xf>
    <xf numFmtId="177" fontId="4" fillId="3" borderId="8" xfId="0" applyNumberFormat="1" applyFont="1" applyFill="1" applyBorder="1" applyAlignment="1">
      <alignment horizontal="right" shrinkToFit="1"/>
    </xf>
    <xf numFmtId="0" fontId="4" fillId="3" borderId="11" xfId="0" applyFont="1" applyFill="1" applyBorder="1" applyAlignment="1">
      <alignment horizontal="left" shrinkToFit="1"/>
    </xf>
    <xf numFmtId="3" fontId="5" fillId="3" borderId="11" xfId="1" applyNumberFormat="1" applyFont="1" applyFill="1" applyBorder="1" applyAlignment="1">
      <alignment horizontal="right" vertical="center" wrapText="1"/>
    </xf>
    <xf numFmtId="3" fontId="3" fillId="3" borderId="3" xfId="1" applyNumberFormat="1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57" fontId="3" fillId="3" borderId="4" xfId="0" applyNumberFormat="1" applyFont="1" applyFill="1" applyBorder="1" applyAlignment="1">
      <alignment horizontal="center" vertical="center" wrapText="1"/>
    </xf>
    <xf numFmtId="57" fontId="3" fillId="3" borderId="9" xfId="0" applyNumberFormat="1" applyFont="1" applyFill="1" applyBorder="1" applyAlignment="1">
      <alignment horizontal="right" vertical="center" wrapText="1"/>
    </xf>
    <xf numFmtId="3" fontId="3" fillId="3" borderId="14" xfId="1" applyNumberFormat="1" applyFont="1" applyFill="1" applyBorder="1" applyAlignment="1">
      <alignment vertical="top" shrinkToFit="1"/>
    </xf>
    <xf numFmtId="177" fontId="3" fillId="3" borderId="9" xfId="1" applyNumberFormat="1" applyFont="1" applyFill="1" applyBorder="1" applyAlignment="1">
      <alignment horizontal="right" vertical="top" shrinkToFit="1"/>
    </xf>
    <xf numFmtId="3" fontId="3" fillId="3" borderId="12" xfId="1" applyNumberFormat="1" applyFont="1" applyFill="1" applyBorder="1" applyAlignment="1">
      <alignment vertical="top" shrinkToFit="1"/>
    </xf>
    <xf numFmtId="3" fontId="3" fillId="3" borderId="12" xfId="1" applyNumberFormat="1" applyFont="1" applyFill="1" applyBorder="1" applyAlignment="1">
      <alignment vertical="top" wrapText="1"/>
    </xf>
    <xf numFmtId="3" fontId="3" fillId="3" borderId="4" xfId="1" applyNumberFormat="1" applyFont="1" applyFill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B4272-D90E-4A8B-A1FA-D24F0DB7CC37}">
  <dimension ref="A1:H29"/>
  <sheetViews>
    <sheetView tabSelected="1" view="pageBreakPreview" zoomScaleNormal="115" zoomScaleSheetLayoutView="100" workbookViewId="0">
      <selection activeCell="H12" sqref="H12:H13"/>
    </sheetView>
  </sheetViews>
  <sheetFormatPr defaultColWidth="9" defaultRowHeight="13.5"/>
  <cols>
    <col min="1" max="1" width="18.875" style="7" customWidth="1"/>
    <col min="2" max="2" width="8.875" style="7" customWidth="1"/>
    <col min="3" max="3" width="6.875" style="7" customWidth="1"/>
    <col min="4" max="4" width="10.125" style="1" customWidth="1"/>
    <col min="5" max="5" width="7.5" style="1" customWidth="1"/>
    <col min="6" max="6" width="11.75" style="1" customWidth="1"/>
    <col min="7" max="8" width="11.625" style="1" customWidth="1"/>
    <col min="9" max="16384" width="9" style="1"/>
  </cols>
  <sheetData>
    <row r="1" spans="1:8" ht="14.25" thickBot="1">
      <c r="B1" s="8" t="s">
        <v>13</v>
      </c>
    </row>
    <row r="2" spans="1:8" ht="14.25" thickBot="1">
      <c r="A2" s="9" t="s">
        <v>9</v>
      </c>
      <c r="B2" s="10">
        <v>1</v>
      </c>
      <c r="C2" s="7" t="s">
        <v>12</v>
      </c>
    </row>
    <row r="4" spans="1:8">
      <c r="A4" s="7" t="s">
        <v>1</v>
      </c>
    </row>
    <row r="6" spans="1:8">
      <c r="H6" s="2" t="s">
        <v>2</v>
      </c>
    </row>
    <row r="7" spans="1:8" ht="57" customHeight="1">
      <c r="A7" s="40" t="s">
        <v>11</v>
      </c>
      <c r="B7" s="40" t="s">
        <v>10</v>
      </c>
      <c r="C7" s="41" t="s">
        <v>3</v>
      </c>
      <c r="D7" s="42"/>
      <c r="E7" s="41" t="s">
        <v>7</v>
      </c>
      <c r="F7" s="42"/>
      <c r="G7" s="40" t="s">
        <v>4</v>
      </c>
      <c r="H7" s="40" t="s">
        <v>5</v>
      </c>
    </row>
    <row r="8" spans="1:8" ht="24" customHeight="1">
      <c r="A8" s="40" t="s">
        <v>14</v>
      </c>
      <c r="B8" s="43">
        <v>45219</v>
      </c>
      <c r="C8" s="44">
        <v>5000</v>
      </c>
      <c r="D8" s="45" t="s">
        <v>8</v>
      </c>
      <c r="E8" s="46" cm="1">
        <f t="array" ref="E8">_xlfn.IFS(C8="","",C8&gt;10000,5000,C8&gt;=5000,C8/2,C8=4000,2500,C8=3000,1900,C8=2000,1300)</f>
        <v>2500</v>
      </c>
      <c r="F8" s="47" t="s">
        <v>16</v>
      </c>
      <c r="G8" s="48" t="str">
        <f>IF(G9=72000,"(限度額)","")</f>
        <v/>
      </c>
      <c r="H8" s="49">
        <f>IF(C8="","",ROUNDDOWN(G9*0.25,-1))</f>
        <v>9370</v>
      </c>
    </row>
    <row r="9" spans="1:8" ht="24" customHeight="1">
      <c r="A9" s="50" t="s">
        <v>15</v>
      </c>
      <c r="B9" s="51"/>
      <c r="C9" s="52"/>
      <c r="D9" s="53">
        <f>C8*12</f>
        <v>60000</v>
      </c>
      <c r="E9" s="54"/>
      <c r="F9" s="55">
        <f>E8*9</f>
        <v>22500</v>
      </c>
      <c r="G9" s="56" cm="1">
        <f t="array" ref="G9">_xlfn.IFS(C8="","",D9-F9&gt;72000,72000,D9-F9&lt;=72000,D9-F9)</f>
        <v>37500</v>
      </c>
      <c r="H9" s="57"/>
    </row>
    <row r="10" spans="1:8" ht="24" customHeight="1">
      <c r="A10" s="11"/>
      <c r="B10" s="36"/>
      <c r="C10" s="24"/>
      <c r="D10" s="26" t="s">
        <v>8</v>
      </c>
      <c r="E10" s="17" t="str" cm="1">
        <f t="array" ref="E10">_xlfn.IFS(C10="","",C10&gt;10000,5000,C10&gt;=5000,C10/2,C10=4000,2500,C10=3000,1900,C10=2000,1300)</f>
        <v/>
      </c>
      <c r="F10" s="6" t="str">
        <f>IF($B$2=1,"円×9ヶ月",IF($B$2=2,"円×3ヶ月",FALSE()))</f>
        <v>円×9ヶ月</v>
      </c>
      <c r="G10" s="5" t="str">
        <f>IF(G11=72000,"(限度額)","")</f>
        <v/>
      </c>
      <c r="H10" s="30" t="str">
        <f>IF(C10="","",ROUNDDOWN(G11*0.25,-1))</f>
        <v/>
      </c>
    </row>
    <row r="11" spans="1:8" ht="24" customHeight="1">
      <c r="A11" s="12"/>
      <c r="B11" s="37"/>
      <c r="C11" s="13"/>
      <c r="D11" s="22">
        <f t="shared" ref="D11" si="0">C10*12</f>
        <v>0</v>
      </c>
      <c r="E11" s="21"/>
      <c r="F11" s="18" t="str" cm="1">
        <f t="array" ref="F11">_xlfn.IFS(E10="","",$B$2=1,E10*9,$B$2=2,E10*3)</f>
        <v/>
      </c>
      <c r="G11" s="19" t="str" cm="1">
        <f t="array" ref="G11">_xlfn.IFS(C10="","",D11-F11&gt;72000,72000,D11-F11&lt;=72000,D11-F11)</f>
        <v/>
      </c>
      <c r="H11" s="31"/>
    </row>
    <row r="12" spans="1:8" ht="24" customHeight="1">
      <c r="A12" s="11"/>
      <c r="B12" s="36"/>
      <c r="C12" s="24"/>
      <c r="D12" s="27" t="s">
        <v>8</v>
      </c>
      <c r="E12" s="25" t="str" cm="1">
        <f t="array" ref="E12">_xlfn.IFS(C12="","",C12&gt;10000,5000,C12&gt;=5000,C12/2,C12=4000,2500,C12=3000,1900,C12=2000,1300)</f>
        <v/>
      </c>
      <c r="F12" s="26" t="str">
        <f>IF($B$2=1,"円×9ヶ月",IF($B$2=2,"円×3ヶ月",FALSE()))</f>
        <v>円×9ヶ月</v>
      </c>
      <c r="G12" s="5" t="str">
        <f>IF(G13=72000,"(限度額)","")</f>
        <v/>
      </c>
      <c r="H12" s="30" t="str">
        <f>IF(C12="","",ROUNDDOWN(G13*0.25,-1))</f>
        <v/>
      </c>
    </row>
    <row r="13" spans="1:8" ht="24" customHeight="1">
      <c r="A13" s="16"/>
      <c r="B13" s="37"/>
      <c r="C13" s="13"/>
      <c r="D13" s="23">
        <f>C12*12</f>
        <v>0</v>
      </c>
      <c r="E13" s="20"/>
      <c r="F13" s="18" t="str" cm="1">
        <f t="array" ref="F13">_xlfn.IFS(E12="","",$B$2=1,E12*9,$B$2=2,E12*3)</f>
        <v/>
      </c>
      <c r="G13" s="19" t="str" cm="1">
        <f t="array" ref="G13">_xlfn.IFS(C12="","",D13-F13&gt;72000,72000,D13-F13&lt;=72000,D13-F13)</f>
        <v/>
      </c>
      <c r="H13" s="31"/>
    </row>
    <row r="14" spans="1:8" ht="24" customHeight="1">
      <c r="A14" s="11"/>
      <c r="B14" s="36"/>
      <c r="C14" s="24"/>
      <c r="D14" s="29" t="s">
        <v>8</v>
      </c>
      <c r="E14" s="25" t="str" cm="1">
        <f t="array" ref="E14">_xlfn.IFS(C14="","",C14&gt;10000,5000,C14&gt;=5000,C14/2,C14=4000,2500,C14=3000,1900,C14=2000,1300)</f>
        <v/>
      </c>
      <c r="F14" s="29" t="str">
        <f>IF($B$2=1,"円×9ヶ月",IF($B$2=2,"円×3ヶ月",FALSE()))</f>
        <v>円×9ヶ月</v>
      </c>
      <c r="G14" s="5" t="str">
        <f>IF(G15=72000,"(限度額)","")</f>
        <v/>
      </c>
      <c r="H14" s="30" t="str">
        <f>IF(C14="","",ROUNDDOWN(G15*0.25,-1))</f>
        <v/>
      </c>
    </row>
    <row r="15" spans="1:8" ht="24" customHeight="1">
      <c r="A15" s="16"/>
      <c r="B15" s="37"/>
      <c r="C15" s="28"/>
      <c r="D15" s="22">
        <f t="shared" ref="D15" si="1">C14*12</f>
        <v>0</v>
      </c>
      <c r="E15" s="21"/>
      <c r="F15" s="22" t="str" cm="1">
        <f t="array" ref="F15">_xlfn.IFS(E14="","",$B$2=1,E14*9,$B$2=2,E14*3)</f>
        <v/>
      </c>
      <c r="G15" s="19" t="str" cm="1">
        <f t="array" ref="G15">_xlfn.IFS(C14="","",D15-F15&gt;72000,72000,D15-F15&lt;=72000,D15-F15)</f>
        <v/>
      </c>
      <c r="H15" s="31"/>
    </row>
    <row r="16" spans="1:8" s="3" customFormat="1" ht="24" customHeight="1">
      <c r="A16" s="11"/>
      <c r="B16" s="36"/>
      <c r="C16" s="24"/>
      <c r="D16" s="27" t="s">
        <v>8</v>
      </c>
      <c r="E16" s="25" t="str" cm="1">
        <f t="array" ref="E16">_xlfn.IFS(C16="","",C16&gt;10000,5000,C16&gt;=5000,C16/2,C16=4000,2500,C16=3000,1900,C16=2000,1300)</f>
        <v/>
      </c>
      <c r="F16" s="29" t="str">
        <f>IF($B$2=1,"円×9ヶ月",IF($B$2=2,"円×3ヶ月",FALSE()))</f>
        <v>円×9ヶ月</v>
      </c>
      <c r="G16" s="5" t="str">
        <f>IF(G17=72000,"(限度額)","")</f>
        <v/>
      </c>
      <c r="H16" s="30" t="str">
        <f>IF(C16="","",ROUNDDOWN(G17*0.25,-1))</f>
        <v/>
      </c>
    </row>
    <row r="17" spans="1:8" s="3" customFormat="1" ht="24" customHeight="1">
      <c r="A17" s="16"/>
      <c r="B17" s="37"/>
      <c r="C17" s="28"/>
      <c r="D17" s="23">
        <f>C16*12</f>
        <v>0</v>
      </c>
      <c r="E17" s="21"/>
      <c r="F17" s="22" t="str" cm="1">
        <f t="array" ref="F17">_xlfn.IFS(E16="","",$B$2=1,E16*9,$B$2=2,E16*3)</f>
        <v/>
      </c>
      <c r="G17" s="19" t="str" cm="1">
        <f t="array" ref="G17">_xlfn.IFS(C16="","",D17-F17&gt;72000,72000,D17-F17&lt;=72000,D17-F17)</f>
        <v/>
      </c>
      <c r="H17" s="31"/>
    </row>
    <row r="18" spans="1:8" ht="24" customHeight="1">
      <c r="A18" s="11"/>
      <c r="B18" s="36"/>
      <c r="C18" s="24"/>
      <c r="D18" s="27" t="s">
        <v>8</v>
      </c>
      <c r="E18" s="25" t="str" cm="1">
        <f t="array" ref="E18">_xlfn.IFS(C18="","",C18&gt;10000,5000,C18&gt;=5000,C18/2,C18=4000,2500,C18=3000,1900,C18=2000,1300)</f>
        <v/>
      </c>
      <c r="F18" s="29" t="str">
        <f>IF($B$2=1,"円×9ヶ月",IF($B$2=2,"円×3ヶ月",FALSE()))</f>
        <v>円×9ヶ月</v>
      </c>
      <c r="G18" s="5" t="str">
        <f>IF(G19=72000,"(限度額)","")</f>
        <v/>
      </c>
      <c r="H18" s="30" t="str">
        <f>IF(C18="","",ROUNDDOWN(G19*0.25,-1))</f>
        <v/>
      </c>
    </row>
    <row r="19" spans="1:8" ht="24" customHeight="1">
      <c r="A19" s="12"/>
      <c r="B19" s="37"/>
      <c r="C19" s="28"/>
      <c r="D19" s="23">
        <f>C18*12</f>
        <v>0</v>
      </c>
      <c r="E19" s="21"/>
      <c r="F19" s="22" t="str" cm="1">
        <f t="array" ref="F19">_xlfn.IFS(E18="","",$B$2=1,E18*9,$B$2=2,E18*3)</f>
        <v/>
      </c>
      <c r="G19" s="19" t="str" cm="1">
        <f t="array" ref="G19">_xlfn.IFS(C18="","",D19-F19&gt;72000,72000,D19-F19&lt;=72000,D19-F19)</f>
        <v/>
      </c>
      <c r="H19" s="31"/>
    </row>
    <row r="20" spans="1:8" ht="24" customHeight="1">
      <c r="A20" s="11"/>
      <c r="B20" s="36"/>
      <c r="C20" s="24"/>
      <c r="D20" s="29" t="s">
        <v>8</v>
      </c>
      <c r="E20" s="25" t="str" cm="1">
        <f t="array" ref="E20">_xlfn.IFS(C20="","",C20&gt;10000,5000,C20&gt;=5000,C20/2,C20=4000,2500,C20=3000,1900,C20=2000,1300)</f>
        <v/>
      </c>
      <c r="F20" s="29" t="str">
        <f>IF($B$2=1,"円×9ヶ月",IF($B$2=2,"円×3ヶ月",FALSE()))</f>
        <v>円×9ヶ月</v>
      </c>
      <c r="G20" s="5" t="str">
        <f>IF(G21=72000,"(限度額)","")</f>
        <v/>
      </c>
      <c r="H20" s="30" t="str">
        <f>IF(C20="","",ROUNDDOWN(G21*0.25,-1))</f>
        <v/>
      </c>
    </row>
    <row r="21" spans="1:8" ht="24" customHeight="1">
      <c r="A21" s="12"/>
      <c r="B21" s="37"/>
      <c r="C21" s="28"/>
      <c r="D21" s="22">
        <f t="shared" ref="D21" si="2">C20*12</f>
        <v>0</v>
      </c>
      <c r="E21" s="21"/>
      <c r="F21" s="22" t="str" cm="1">
        <f t="array" ref="F21">_xlfn.IFS(E20="","",$B$2=1,E20*9,$B$2=2,E20*3)</f>
        <v/>
      </c>
      <c r="G21" s="19" t="str" cm="1">
        <f t="array" ref="G21">_xlfn.IFS(C20="","",D21-F21&gt;72000,72000,D21-F21&lt;=72000,D21-F21)</f>
        <v/>
      </c>
      <c r="H21" s="31"/>
    </row>
    <row r="22" spans="1:8" s="3" customFormat="1" ht="24" customHeight="1">
      <c r="A22" s="11"/>
      <c r="B22" s="36"/>
      <c r="C22" s="24"/>
      <c r="D22" s="27" t="s">
        <v>8</v>
      </c>
      <c r="E22" s="25" t="str" cm="1">
        <f t="array" ref="E22">_xlfn.IFS(C22="","",C22&gt;10000,5000,C22&gt;=5000,C22/2,C22=4000,2500,C22=3000,1900,C22=2000,1300)</f>
        <v/>
      </c>
      <c r="F22" s="29" t="str">
        <f>IF($B$2=1,"円×9ヶ月",IF($B$2=2,"円×3ヶ月",FALSE()))</f>
        <v>円×9ヶ月</v>
      </c>
      <c r="G22" s="5" t="str">
        <f>IF(G23=72000,"(限度額)","")</f>
        <v/>
      </c>
      <c r="H22" s="30" t="str">
        <f>IF(C22="","",ROUNDDOWN(G23*0.25,-1))</f>
        <v/>
      </c>
    </row>
    <row r="23" spans="1:8" s="3" customFormat="1" ht="24" customHeight="1">
      <c r="A23" s="16"/>
      <c r="B23" s="37"/>
      <c r="C23" s="28"/>
      <c r="D23" s="23">
        <f>C22*12</f>
        <v>0</v>
      </c>
      <c r="E23" s="21"/>
      <c r="F23" s="22" t="str" cm="1">
        <f t="array" ref="F23">_xlfn.IFS(E22="","",$B$2=1,E22*9,$B$2=2,E22*3)</f>
        <v/>
      </c>
      <c r="G23" s="19" t="str" cm="1">
        <f t="array" ref="G23">_xlfn.IFS(C22="","",D23-F23&gt;72000,72000,D23-F23&lt;=72000,D23-F23)</f>
        <v/>
      </c>
      <c r="H23" s="31"/>
    </row>
    <row r="24" spans="1:8" ht="24" customHeight="1">
      <c r="A24" s="11"/>
      <c r="B24" s="36"/>
      <c r="C24" s="24"/>
      <c r="D24" s="27" t="s">
        <v>8</v>
      </c>
      <c r="E24" s="25" t="str" cm="1">
        <f t="array" ref="E24">_xlfn.IFS(C24="","",C24&gt;10000,5000,C24&gt;=5000,C24/2,C24=4000,2500,C24=3000,1900,C24=2000,1300)</f>
        <v/>
      </c>
      <c r="F24" s="29" t="str">
        <f>IF($B$2=1,"円×9ヶ月",IF($B$2=2,"円×3ヶ月",FALSE()))</f>
        <v>円×9ヶ月</v>
      </c>
      <c r="G24" s="5" t="str">
        <f>IF(G25=72000,"(限度額)","")</f>
        <v/>
      </c>
      <c r="H24" s="30" t="str">
        <f>IF(C24="","",ROUNDDOWN(G25*0.25,-1))</f>
        <v/>
      </c>
    </row>
    <row r="25" spans="1:8" ht="24" customHeight="1">
      <c r="A25" s="12"/>
      <c r="B25" s="37"/>
      <c r="C25" s="28"/>
      <c r="D25" s="23">
        <f>C24*12</f>
        <v>0</v>
      </c>
      <c r="E25" s="21"/>
      <c r="F25" s="22" t="str" cm="1">
        <f t="array" ref="F25">_xlfn.IFS(E24="","",$B$2=1,E24*9,$B$2=2,E24*3)</f>
        <v/>
      </c>
      <c r="G25" s="19" t="str" cm="1">
        <f t="array" ref="G25">_xlfn.IFS(C24="","",D25-F25&gt;72000,72000,D25-F25&lt;=72000,D25-F25)</f>
        <v/>
      </c>
      <c r="H25" s="31"/>
    </row>
    <row r="26" spans="1:8" ht="24" customHeight="1">
      <c r="A26" s="11"/>
      <c r="B26" s="36"/>
      <c r="C26" s="24"/>
      <c r="D26" s="29" t="s">
        <v>8</v>
      </c>
      <c r="E26" s="25" t="str" cm="1">
        <f t="array" ref="E26">_xlfn.IFS(C26="","",C26&gt;10000,5000,C26&gt;=5000,C26/2,C26=4000,2500,C26=3000,1900,C26=2000,1300)</f>
        <v/>
      </c>
      <c r="F26" s="29" t="str">
        <f>IF($B$2=1,"円×9ヶ月",IF($B$2=2,"円×3ヶ月",FALSE()))</f>
        <v>円×9ヶ月</v>
      </c>
      <c r="G26" s="5" t="str">
        <f>IF(G27=72000,"(限度額)","")</f>
        <v/>
      </c>
      <c r="H26" s="30" t="str">
        <f>IF(C26="","",ROUNDDOWN(G27*0.25,-1))</f>
        <v/>
      </c>
    </row>
    <row r="27" spans="1:8" ht="24" customHeight="1">
      <c r="A27" s="12"/>
      <c r="B27" s="37"/>
      <c r="C27" s="28"/>
      <c r="D27" s="22">
        <f t="shared" ref="D27" si="3">C26*12</f>
        <v>0</v>
      </c>
      <c r="E27" s="21"/>
      <c r="F27" s="22" t="str" cm="1">
        <f t="array" ref="F27">_xlfn.IFS(E26="","",$B$2=1,E26*9,$B$2=2,E26*3)</f>
        <v/>
      </c>
      <c r="G27" s="19" t="str" cm="1">
        <f t="array" ref="G27">_xlfn.IFS(C26="","",D27-F27&gt;72000,72000,D27-F27&lt;=72000,D27-F27)</f>
        <v/>
      </c>
      <c r="H27" s="31"/>
    </row>
    <row r="28" spans="1:8" ht="50.25" customHeight="1">
      <c r="A28" s="14" t="s">
        <v>0</v>
      </c>
      <c r="B28" s="15"/>
      <c r="C28" s="32"/>
      <c r="D28" s="33"/>
      <c r="E28" s="34">
        <f>SUM(F10:F27)</f>
        <v>0</v>
      </c>
      <c r="F28" s="35"/>
      <c r="G28" s="4">
        <f>SUM(G10:G27)</f>
        <v>0</v>
      </c>
      <c r="H28" s="4">
        <f>SUM(H10:H27)</f>
        <v>0</v>
      </c>
    </row>
    <row r="29" spans="1:8">
      <c r="A29" s="38" t="s">
        <v>6</v>
      </c>
      <c r="B29" s="39"/>
      <c r="C29" s="39"/>
      <c r="D29" s="39"/>
      <c r="E29" s="39"/>
      <c r="F29" s="39"/>
    </row>
  </sheetData>
  <mergeCells count="25">
    <mergeCell ref="A29:F29"/>
    <mergeCell ref="B22:B23"/>
    <mergeCell ref="H22:H23"/>
    <mergeCell ref="B24:B25"/>
    <mergeCell ref="H24:H25"/>
    <mergeCell ref="B26:B27"/>
    <mergeCell ref="H26:H27"/>
    <mergeCell ref="B18:B19"/>
    <mergeCell ref="H18:H19"/>
    <mergeCell ref="B20:B21"/>
    <mergeCell ref="H20:H21"/>
    <mergeCell ref="C28:D28"/>
    <mergeCell ref="E28:F28"/>
    <mergeCell ref="B12:B13"/>
    <mergeCell ref="H12:H13"/>
    <mergeCell ref="B14:B15"/>
    <mergeCell ref="H14:H15"/>
    <mergeCell ref="B16:B17"/>
    <mergeCell ref="H16:H17"/>
    <mergeCell ref="C7:D7"/>
    <mergeCell ref="E7:F7"/>
    <mergeCell ref="B8:B9"/>
    <mergeCell ref="H8:H9"/>
    <mergeCell ref="B10:B11"/>
    <mergeCell ref="H10:H1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有限会社Nikko</vt:lpstr>
      <vt:lpstr>有限会社Nikko!Print_Area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U1107113</dc:creator>
  <cp:lastModifiedBy>狩山　由輝</cp:lastModifiedBy>
  <cp:lastPrinted>2025-11-18T09:10:37Z</cp:lastPrinted>
  <dcterms:created xsi:type="dcterms:W3CDTF">2012-10-09T01:17:06Z</dcterms:created>
  <dcterms:modified xsi:type="dcterms:W3CDTF">2025-11-18T09:10:56Z</dcterms:modified>
</cp:coreProperties>
</file>